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Березень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7" i="1" l="1"/>
  <c r="H7" i="1"/>
  <c r="N7" i="1" s="1"/>
  <c r="AB6" i="1"/>
  <c r="J6" i="1"/>
  <c r="H6" i="1"/>
  <c r="N6" i="1" s="1"/>
  <c r="B6" i="1"/>
  <c r="B7" i="1" s="1"/>
  <c r="AB5" i="1"/>
  <c r="J5" i="1"/>
  <c r="H5" i="1"/>
  <c r="L5" i="1" s="1"/>
  <c r="L6" i="1" l="1"/>
  <c r="AA6" i="1" s="1"/>
  <c r="L7" i="1"/>
  <c r="AA7" i="1" s="1"/>
  <c r="N5" i="1"/>
  <c r="AA5" i="1" s="1"/>
  <c r="P6" i="1"/>
  <c r="P7" i="1"/>
  <c r="AE5" i="1" l="1"/>
  <c r="AC5" i="1"/>
  <c r="AF5" i="1" s="1"/>
  <c r="AD5" i="1"/>
  <c r="AE6" i="1"/>
  <c r="AC6" i="1"/>
  <c r="AD6" i="1"/>
  <c r="AC7" i="1"/>
  <c r="AD7" i="1"/>
  <c r="AE7" i="1"/>
  <c r="AF7" i="1" l="1"/>
  <c r="AF6" i="1"/>
</calcChain>
</file>

<file path=xl/sharedStrings.xml><?xml version="1.0" encoding="utf-8"?>
<sst xmlns="http://schemas.openxmlformats.org/spreadsheetml/2006/main" count="47" uniqueCount="42">
  <si>
    <t>Розрахункова відомість за березень 2024р.</t>
  </si>
  <si>
    <t>N з/п</t>
  </si>
  <si>
    <t>Назва структурного підрозділу та посад</t>
  </si>
  <si>
    <t>Прізвище Ім'я Побатькові</t>
  </si>
  <si>
    <t>Кількість штатних посад</t>
  </si>
  <si>
    <t>Робочих днів</t>
  </si>
  <si>
    <t>Відпрацьовано днів</t>
  </si>
  <si>
    <t>Посадовий оклад</t>
  </si>
  <si>
    <t>Надбавка за ранг державного службовця</t>
  </si>
  <si>
    <t>Надбавка за вислугу років державного службовця</t>
  </si>
  <si>
    <t>Надбавка за інтен. праці, за додаткове навантаження</t>
  </si>
  <si>
    <t>Премія</t>
  </si>
  <si>
    <t>Коригування</t>
  </si>
  <si>
    <t>Доплата до min зарплати</t>
  </si>
  <si>
    <t>Доплата за виконання обов'язків</t>
  </si>
  <si>
    <t>Матеріальна допомога</t>
  </si>
  <si>
    <t>Відпускні</t>
  </si>
  <si>
    <t>Лікарняні</t>
  </si>
  <si>
    <t>Нараховано заробітної плати за березень 2024 року</t>
  </si>
  <si>
    <t>Виплачено (зарплата за І пол.міс., відпускні, мат.доп.)</t>
  </si>
  <si>
    <t>Військовий збір
1,5%</t>
  </si>
  <si>
    <t>ПДФО 18%</t>
  </si>
  <si>
    <t>Нараховано ЄСВ
22%</t>
  </si>
  <si>
    <t xml:space="preserve">Заробітна плата </t>
  </si>
  <si>
    <t>АВАНС</t>
  </si>
  <si>
    <t>Аліменти</t>
  </si>
  <si>
    <t>ранг</t>
  </si>
  <si>
    <t>розмір надбавки</t>
  </si>
  <si>
    <t>%</t>
  </si>
  <si>
    <t>розмір</t>
  </si>
  <si>
    <t>оздоровлення</t>
  </si>
  <si>
    <t>соц.-побут.</t>
  </si>
  <si>
    <t>березень</t>
  </si>
  <si>
    <t>квітень</t>
  </si>
  <si>
    <t>за рах. Деп.</t>
  </si>
  <si>
    <t>за рах. ПФУ</t>
  </si>
  <si>
    <t>ЄСВ 22%</t>
  </si>
  <si>
    <t xml:space="preserve">Директор Департаменту </t>
  </si>
  <si>
    <t>Шемець Андрій Миколайович</t>
  </si>
  <si>
    <t>Заступник директора Департаменту – начальник управління</t>
  </si>
  <si>
    <t>Голуб В'ячеслав Львович</t>
  </si>
  <si>
    <t>Родикова Марія Вадимівна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</si>
</sst>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/>
    <xf numFmtId="2" fontId="0" fillId="0" borderId="7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9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"/>
  <sheetViews>
    <sheetView tabSelected="1" topLeftCell="D1" workbookViewId="0">
      <selection activeCell="H6" sqref="H6"/>
    </sheetView>
  </sheetViews>
  <sheetFormatPr defaultRowHeight="15" x14ac:dyDescent="0.25"/>
  <cols>
    <col min="1" max="1" width="6" customWidth="1"/>
    <col min="2" max="2" width="6.42578125" customWidth="1"/>
    <col min="3" max="3" width="17.7109375" customWidth="1"/>
    <col min="4" max="4" width="16" customWidth="1"/>
    <col min="5" max="5" width="9.5703125" customWidth="1"/>
    <col min="6" max="6" width="6.42578125" customWidth="1"/>
    <col min="7" max="7" width="7.140625" customWidth="1"/>
    <col min="8" max="8" width="12.42578125" customWidth="1"/>
    <col min="14" max="14" width="9.42578125" customWidth="1"/>
    <col min="18" max="21" width="0" hidden="1" customWidth="1"/>
    <col min="22" max="22" width="11.28515625" customWidth="1"/>
    <col min="23" max="26" width="0" hidden="1" customWidth="1"/>
    <col min="27" max="27" width="12.140625" customWidth="1"/>
    <col min="28" max="33" width="0" hidden="1" customWidth="1"/>
    <col min="34" max="34" width="10" customWidth="1"/>
  </cols>
  <sheetData>
    <row r="1" spans="2:35" ht="18.75" x14ac:dyDescent="0.3">
      <c r="D1" s="34" t="s">
        <v>0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2:35" ht="19.5" thickBot="1" x14ac:dyDescent="0.3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35" ht="64.150000000000006" customHeight="1" x14ac:dyDescent="0.25">
      <c r="B3" s="35" t="s">
        <v>1</v>
      </c>
      <c r="C3" s="27" t="s">
        <v>2</v>
      </c>
      <c r="D3" s="27" t="s">
        <v>3</v>
      </c>
      <c r="E3" s="27" t="s">
        <v>4</v>
      </c>
      <c r="F3" s="43" t="s">
        <v>5</v>
      </c>
      <c r="G3" s="37" t="s">
        <v>6</v>
      </c>
      <c r="H3" s="37" t="s">
        <v>7</v>
      </c>
      <c r="I3" s="27" t="s">
        <v>8</v>
      </c>
      <c r="J3" s="27"/>
      <c r="K3" s="27" t="s">
        <v>9</v>
      </c>
      <c r="L3" s="27"/>
      <c r="M3" s="27" t="s">
        <v>10</v>
      </c>
      <c r="N3" s="27"/>
      <c r="O3" s="27" t="s">
        <v>11</v>
      </c>
      <c r="P3" s="27"/>
      <c r="Q3" s="27" t="s">
        <v>12</v>
      </c>
      <c r="R3" s="27" t="s">
        <v>13</v>
      </c>
      <c r="S3" s="27" t="s">
        <v>14</v>
      </c>
      <c r="T3" s="27" t="s">
        <v>15</v>
      </c>
      <c r="U3" s="27"/>
      <c r="V3" s="27" t="s">
        <v>16</v>
      </c>
      <c r="W3" s="27"/>
      <c r="X3" s="31" t="s">
        <v>17</v>
      </c>
      <c r="Y3" s="32"/>
      <c r="Z3" s="33"/>
      <c r="AA3" s="41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9" t="s">
        <v>23</v>
      </c>
      <c r="AG3" s="27" t="s">
        <v>24</v>
      </c>
      <c r="AH3" s="27" t="s">
        <v>25</v>
      </c>
      <c r="AI3" s="2"/>
    </row>
    <row r="4" spans="2:35" ht="59.45" customHeight="1" x14ac:dyDescent="0.25">
      <c r="B4" s="36"/>
      <c r="C4" s="28"/>
      <c r="D4" s="28"/>
      <c r="E4" s="28"/>
      <c r="F4" s="44"/>
      <c r="G4" s="38"/>
      <c r="H4" s="38"/>
      <c r="I4" s="3" t="s">
        <v>26</v>
      </c>
      <c r="J4" s="3" t="s">
        <v>27</v>
      </c>
      <c r="K4" s="3" t="s">
        <v>28</v>
      </c>
      <c r="L4" s="3" t="s">
        <v>27</v>
      </c>
      <c r="M4" s="3" t="s">
        <v>28</v>
      </c>
      <c r="N4" s="3" t="s">
        <v>27</v>
      </c>
      <c r="O4" s="4" t="s">
        <v>28</v>
      </c>
      <c r="P4" s="3" t="s">
        <v>29</v>
      </c>
      <c r="Q4" s="28"/>
      <c r="R4" s="28"/>
      <c r="S4" s="28"/>
      <c r="T4" s="3" t="s">
        <v>30</v>
      </c>
      <c r="U4" s="3" t="s">
        <v>31</v>
      </c>
      <c r="V4" s="5" t="s">
        <v>32</v>
      </c>
      <c r="W4" s="5" t="s">
        <v>33</v>
      </c>
      <c r="X4" s="3" t="s">
        <v>34</v>
      </c>
      <c r="Y4" s="3" t="s">
        <v>35</v>
      </c>
      <c r="Z4" s="6" t="s">
        <v>36</v>
      </c>
      <c r="AA4" s="42"/>
      <c r="AB4" s="28"/>
      <c r="AC4" s="28"/>
      <c r="AD4" s="28"/>
      <c r="AE4" s="28"/>
      <c r="AF4" s="30"/>
      <c r="AG4" s="28"/>
      <c r="AH4" s="28"/>
      <c r="AI4" s="2"/>
    </row>
    <row r="5" spans="2:35" ht="40.15" customHeight="1" x14ac:dyDescent="0.25">
      <c r="B5" s="7">
        <v>1</v>
      </c>
      <c r="C5" s="8" t="s">
        <v>37</v>
      </c>
      <c r="D5" s="9" t="s">
        <v>38</v>
      </c>
      <c r="E5" s="10">
        <v>1</v>
      </c>
      <c r="F5" s="11">
        <v>21</v>
      </c>
      <c r="G5" s="13">
        <v>15</v>
      </c>
      <c r="H5" s="12">
        <f>ROUND(25842/F5*G5,2)</f>
        <v>18458.57</v>
      </c>
      <c r="I5" s="13">
        <v>5</v>
      </c>
      <c r="J5" s="14">
        <f>ROUND(600/F5*G5,2)</f>
        <v>428.57</v>
      </c>
      <c r="K5" s="14">
        <v>26</v>
      </c>
      <c r="L5" s="14">
        <f>ROUND(H5*K5/100,2)</f>
        <v>4799.2299999999996</v>
      </c>
      <c r="M5" s="13">
        <v>0</v>
      </c>
      <c r="N5" s="14">
        <f t="shared" ref="N5:N7" si="0">ROUND(H5*M5/100,2)</f>
        <v>0</v>
      </c>
      <c r="O5" s="14"/>
      <c r="P5" s="14"/>
      <c r="Q5" s="14"/>
      <c r="R5" s="14"/>
      <c r="S5" s="14"/>
      <c r="T5" s="14"/>
      <c r="U5" s="14"/>
      <c r="V5" s="15">
        <v>14624.82</v>
      </c>
      <c r="W5" s="14"/>
      <c r="X5" s="14"/>
      <c r="Y5" s="14"/>
      <c r="Z5" s="14"/>
      <c r="AA5" s="15">
        <f>H5+J5+L5+N5+P5+Q5+R5+S5+T5+U5+V5+W5+X5</f>
        <v>38311.19</v>
      </c>
      <c r="AB5" s="14">
        <f>11772.98+3647.27</f>
        <v>15420.25</v>
      </c>
      <c r="AC5" s="14">
        <f>ROUND(AA5*1.5%,2)</f>
        <v>574.66999999999996</v>
      </c>
      <c r="AD5" s="14">
        <f>ROUND(AA5*18%,2)</f>
        <v>6896.01</v>
      </c>
      <c r="AE5" s="14">
        <f>ROUND(AA5*22%,2)+0.01</f>
        <v>8428.4699999999993</v>
      </c>
      <c r="AF5" s="14">
        <f>AA5-AB5-AC5-AD5-AH5</f>
        <v>0</v>
      </c>
      <c r="AG5" s="16"/>
      <c r="AH5" s="14">
        <v>15420.26</v>
      </c>
    </row>
    <row r="6" spans="2:35" s="25" customFormat="1" ht="63.75" x14ac:dyDescent="0.25">
      <c r="B6" s="17">
        <f>B5+1</f>
        <v>2</v>
      </c>
      <c r="C6" s="18" t="s">
        <v>39</v>
      </c>
      <c r="D6" s="19" t="s">
        <v>40</v>
      </c>
      <c r="E6" s="20">
        <v>1</v>
      </c>
      <c r="F6" s="11">
        <v>21</v>
      </c>
      <c r="G6" s="13">
        <v>10</v>
      </c>
      <c r="H6" s="12">
        <f>ROUND(24550/F6*G6,2)</f>
        <v>11690.48</v>
      </c>
      <c r="I6" s="21">
        <v>4</v>
      </c>
      <c r="J6" s="15">
        <f>ROUND(700/F6*G6,2)</f>
        <v>333.33</v>
      </c>
      <c r="K6" s="14">
        <v>30</v>
      </c>
      <c r="L6" s="20">
        <f>ROUND(H6*K6/100,2)</f>
        <v>3507.14</v>
      </c>
      <c r="M6" s="11">
        <v>0</v>
      </c>
      <c r="N6" s="20">
        <f t="shared" si="0"/>
        <v>0</v>
      </c>
      <c r="O6" s="11">
        <v>5</v>
      </c>
      <c r="P6" s="20">
        <f t="shared" ref="P6:P7" si="1">ROUND(H6*O6/100,2)</f>
        <v>584.52</v>
      </c>
      <c r="Q6" s="20">
        <v>62.28</v>
      </c>
      <c r="R6" s="22"/>
      <c r="S6" s="22"/>
      <c r="T6" s="20"/>
      <c r="U6" s="22"/>
      <c r="V6" s="15">
        <v>12617.55</v>
      </c>
      <c r="W6" s="23"/>
      <c r="X6" s="20"/>
      <c r="Y6" s="20"/>
      <c r="Z6" s="20"/>
      <c r="AA6" s="15">
        <f>H6+J6+L6+N6+P6+Q6+R6+S6+T6+U6+V6+W6+X6</f>
        <v>28795.3</v>
      </c>
      <c r="AB6" s="15">
        <f>10155.07+3942.02</f>
        <v>14097.09</v>
      </c>
      <c r="AC6" s="15">
        <f t="shared" ref="AC6:AC7" si="2">ROUND(AA6*1.5%,2)</f>
        <v>431.93</v>
      </c>
      <c r="AD6" s="15">
        <f t="shared" ref="AD6:AD7" si="3">ROUND(AA6*18%,2)</f>
        <v>5183.1499999999996</v>
      </c>
      <c r="AE6" s="15">
        <f t="shared" ref="AE6" si="4">ROUND(AA6*22%,2)</f>
        <v>6334.97</v>
      </c>
      <c r="AF6" s="15">
        <f>AA6-AB6-AC6-AD6</f>
        <v>9083.1299999999992</v>
      </c>
      <c r="AG6" s="24"/>
    </row>
    <row r="7" spans="2:35" s="25" customFormat="1" ht="63.75" x14ac:dyDescent="0.25">
      <c r="B7" s="17">
        <f>B6+1</f>
        <v>3</v>
      </c>
      <c r="C7" s="39" t="s">
        <v>39</v>
      </c>
      <c r="D7" s="40" t="s">
        <v>41</v>
      </c>
      <c r="E7" s="20">
        <v>1</v>
      </c>
      <c r="F7" s="11">
        <v>21</v>
      </c>
      <c r="G7" s="13">
        <v>21</v>
      </c>
      <c r="H7" s="12">
        <f>ROUND(24550/F7*G7,2)</f>
        <v>24550</v>
      </c>
      <c r="I7" s="21">
        <v>6</v>
      </c>
      <c r="J7" s="23">
        <f>ROUND(500/F7*G7,2)</f>
        <v>500</v>
      </c>
      <c r="K7" s="14">
        <v>14</v>
      </c>
      <c r="L7" s="15">
        <f>ROUND(H7*K7/100,2)</f>
        <v>3437</v>
      </c>
      <c r="M7" s="10">
        <v>0</v>
      </c>
      <c r="N7" s="20">
        <f t="shared" si="0"/>
        <v>0</v>
      </c>
      <c r="O7" s="11">
        <v>5</v>
      </c>
      <c r="P7" s="23">
        <f t="shared" si="1"/>
        <v>1227.5</v>
      </c>
      <c r="Q7" s="20"/>
      <c r="R7" s="20"/>
      <c r="S7" s="20"/>
      <c r="T7" s="20"/>
      <c r="U7" s="20"/>
      <c r="V7" s="23"/>
      <c r="W7" s="20"/>
      <c r="X7" s="20"/>
      <c r="Y7" s="20"/>
      <c r="Z7" s="20"/>
      <c r="AA7" s="15">
        <f>H7+J7+L7+N7+P7+Q7+R7+S7+T7+U7+V7+W7+X7</f>
        <v>29714.5</v>
      </c>
      <c r="AB7" s="15">
        <v>12529.61</v>
      </c>
      <c r="AC7" s="15">
        <f t="shared" si="2"/>
        <v>445.72</v>
      </c>
      <c r="AD7" s="15">
        <f t="shared" si="3"/>
        <v>5348.61</v>
      </c>
      <c r="AE7" s="15">
        <f>ROUND(AA7*22%,2)</f>
        <v>6537.19</v>
      </c>
      <c r="AF7" s="15">
        <f>AA7-AB7-AC7-AD7</f>
        <v>11390.559999999998</v>
      </c>
      <c r="AG7" s="26"/>
    </row>
  </sheetData>
  <mergeCells count="26">
    <mergeCell ref="T3:U3"/>
    <mergeCell ref="D1:V1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N3"/>
    <mergeCell ref="O3:P3"/>
    <mergeCell ref="Q3:Q4"/>
    <mergeCell ref="R3:R4"/>
    <mergeCell ref="S3:S4"/>
    <mergeCell ref="AE3:AE4"/>
    <mergeCell ref="AF3:AF4"/>
    <mergeCell ref="AG3:AG4"/>
    <mergeCell ref="AH3:AH4"/>
    <mergeCell ref="V3:W3"/>
    <mergeCell ref="X3:Z3"/>
    <mergeCell ref="AA3:AA4"/>
    <mergeCell ref="AB3:AB4"/>
    <mergeCell ref="AC3:AC4"/>
    <mergeCell ref="AD3:AD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Березень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2024-04-10T06:19:19Z</dcterms:modified>
</cp:coreProperties>
</file>